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0"/>
  <workbookPr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липень 2025)/Книга обліку ДіВ/"/>
    </mc:Choice>
  </mc:AlternateContent>
  <xr:revisionPtr revIDLastSave="0" documentId="13_ncr:1_{9246DBA2-B14E-FF40-BD11-FC40DB46C425}" xr6:coauthVersionLast="47" xr6:coauthVersionMax="47" xr10:uidLastSave="{00000000-0000-0000-0000-000000000000}"/>
  <bookViews>
    <workbookView xWindow="0" yWindow="500" windowWidth="28800" windowHeight="16000" xr2:uid="{00000000-000D-0000-FFFF-FFFF00000000}"/>
  </bookViews>
  <sheets>
    <sheet name="Типова форма КОДВ (заг система)" sheetId="1" r:id="rId1"/>
    <sheet name="Додаток (амортизація)" sheetId="2" r:id="rId2"/>
  </sheets>
  <definedNames>
    <definedName name="_xlnm.Print_Area" localSheetId="0">'Типова форма КОДВ (заг система)'!$A$1:$K$49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I46" i="1"/>
  <c r="H46" i="1"/>
  <c r="G46" i="1"/>
  <c r="F46" i="1"/>
  <c r="C46" i="1"/>
  <c r="B46" i="1"/>
  <c r="B47" i="1" s="1"/>
  <c r="K43" i="1"/>
  <c r="D42" i="1"/>
  <c r="K42" i="1" s="1"/>
  <c r="J41" i="1"/>
  <c r="I41" i="1"/>
  <c r="H41" i="1"/>
  <c r="G41" i="1"/>
  <c r="F41" i="1"/>
  <c r="C41" i="1"/>
  <c r="B41" i="1"/>
  <c r="D40" i="1"/>
  <c r="K40" i="1" s="1"/>
  <c r="K39" i="1"/>
  <c r="K38" i="1"/>
  <c r="D37" i="1"/>
  <c r="K37" i="1" s="1"/>
  <c r="D36" i="1"/>
  <c r="K36" i="1" s="1"/>
  <c r="J35" i="1"/>
  <c r="I35" i="1"/>
  <c r="H35" i="1"/>
  <c r="G35" i="1"/>
  <c r="F35" i="1"/>
  <c r="C35" i="1"/>
  <c r="B35" i="1"/>
  <c r="K34" i="1"/>
  <c r="K33" i="1"/>
  <c r="D32" i="1"/>
  <c r="K32" i="1" s="1"/>
  <c r="G8" i="2"/>
  <c r="D41" i="1" l="1"/>
  <c r="K41" i="1" s="1"/>
  <c r="F47" i="1"/>
  <c r="F48" i="1" s="1"/>
  <c r="H47" i="1"/>
  <c r="H48" i="1" s="1"/>
  <c r="G47" i="1"/>
  <c r="G48" i="1" s="1"/>
  <c r="I47" i="1"/>
  <c r="I48" i="1" s="1"/>
  <c r="C47" i="1"/>
  <c r="C48" i="1" s="1"/>
  <c r="D35" i="1"/>
  <c r="K35" i="1" s="1"/>
  <c r="D46" i="1"/>
  <c r="D15" i="1"/>
  <c r="K15" i="1" s="1"/>
  <c r="K16" i="1"/>
  <c r="K28" i="1"/>
  <c r="K29" i="1"/>
  <c r="K22" i="1"/>
  <c r="K23" i="1"/>
  <c r="K17" i="1"/>
  <c r="D47" i="1" l="1"/>
  <c r="H8" i="2"/>
  <c r="I8" i="2" s="1"/>
  <c r="K8" i="2" s="1"/>
  <c r="J45" i="1" s="1"/>
  <c r="K45" i="1" l="1"/>
  <c r="J46" i="1"/>
  <c r="D48" i="1"/>
  <c r="J8" i="2"/>
  <c r="L8" i="2"/>
  <c r="D27" i="1"/>
  <c r="K27" i="1" s="1"/>
  <c r="D26" i="1"/>
  <c r="K26" i="1" s="1"/>
  <c r="D21" i="1"/>
  <c r="K21" i="1" s="1"/>
  <c r="D24" i="1"/>
  <c r="K24" i="1" s="1"/>
  <c r="H25" i="1"/>
  <c r="D20" i="1"/>
  <c r="K20" i="1" s="1"/>
  <c r="D19" i="1"/>
  <c r="K19" i="1" s="1"/>
  <c r="F18" i="1"/>
  <c r="C18" i="1"/>
  <c r="B18" i="1"/>
  <c r="J18" i="1"/>
  <c r="I18" i="1"/>
  <c r="H18" i="1"/>
  <c r="G18" i="1"/>
  <c r="D14" i="1"/>
  <c r="K14" i="1" s="1"/>
  <c r="D13" i="1"/>
  <c r="K13" i="1" s="1"/>
  <c r="J30" i="1"/>
  <c r="I30" i="1"/>
  <c r="H30" i="1"/>
  <c r="G30" i="1"/>
  <c r="F30" i="1"/>
  <c r="C30" i="1"/>
  <c r="B30" i="1"/>
  <c r="C25" i="1"/>
  <c r="F25" i="1"/>
  <c r="G25" i="1"/>
  <c r="I25" i="1"/>
  <c r="J25" i="1"/>
  <c r="B25" i="1"/>
  <c r="J47" i="1" l="1"/>
  <c r="K46" i="1"/>
  <c r="C31" i="1"/>
  <c r="F31" i="1"/>
  <c r="D18" i="1"/>
  <c r="K18" i="1" s="1"/>
  <c r="J31" i="1"/>
  <c r="D30" i="1"/>
  <c r="K30" i="1" s="1"/>
  <c r="B31" i="1"/>
  <c r="B48" i="1" s="1"/>
  <c r="G31" i="1"/>
  <c r="I31" i="1"/>
  <c r="H31" i="1"/>
  <c r="D25" i="1"/>
  <c r="K25" i="1" s="1"/>
  <c r="J48" i="1" l="1"/>
  <c r="K48" i="1" s="1"/>
  <c r="K47" i="1"/>
  <c r="D31" i="1"/>
  <c r="K31" i="1" s="1"/>
</calcChain>
</file>

<file path=xl/sharedStrings.xml><?xml version="1.0" encoding="utf-8"?>
<sst xmlns="http://schemas.openxmlformats.org/spreadsheetml/2006/main" count="80" uniqueCount="72">
  <si>
    <t>Дата (день, місяць, рік)</t>
  </si>
  <si>
    <t>Сума доходу, отриманого від здійснення господарської діяльності або незалежної професійної діяльності (грн, коп.)</t>
  </si>
  <si>
    <t>Витрати, пов'язані з господарською діяльністю або провадженням незалежної професійної діяльності, які документально підтверджені (грн, коп.)</t>
  </si>
  <si>
    <t>реквізити документа, що підтверджує понесені витрати</t>
  </si>
  <si>
    <t>витрати на оплату праці фізичних осіб, що перебувають у трудових відносинах / за виконання робіт, послуг згідно з договорами цивільно-правового характеру</t>
  </si>
  <si>
    <t>витрати зі сплати податків, зборів, єдиного внеску на загальнообов'язкове державне соціальне страхування, платежів, за одержання ліцензій, дозволів</t>
  </si>
  <si>
    <t>інші витрати, пов'язані з одержанням доходу / провадженням незалежної професійної діяльності</t>
  </si>
  <si>
    <t>Сума повернутих покупцям (замовникам) коштів та/або передплати за товари (роботи, послуги)  (грн, коп.)</t>
  </si>
  <si>
    <t>витрати на придбання товарно-матеріальних цінностей, що реалізовані/ використані у виробництві продукції, товарів (наданні робіт, послуг), або для використання під час провадження незалежної професійної діяльності</t>
  </si>
  <si>
    <t>амортизаційні відрахування (гр. 11 Додатка)</t>
  </si>
  <si>
    <t>(податковий номер)</t>
  </si>
  <si>
    <t>(прізвище, ім'я, по батькові (за наявності)</t>
  </si>
  <si>
    <t xml:space="preserve">Платник податків: </t>
  </si>
  <si>
    <t>ФОП Поліщук Максим Володимирович</t>
  </si>
  <si>
    <t>×</t>
  </si>
  <si>
    <t>№ з/п</t>
  </si>
  <si>
    <t>Група ОЗ/НА</t>
  </si>
  <si>
    <t xml:space="preserve">Назва об’єкта ОЗ/НА </t>
  </si>
  <si>
    <t>Реквізити документа, що підтверджує факт придбання/ самостійного виготовлення ОЗ/НА</t>
  </si>
  <si>
    <t>Реквізити документа, який підтверджує, що об’єкт  ОЗ/НА став придатним для корисного використання (експлуатації)</t>
  </si>
  <si>
    <t>Первісна вартість об’єкта ОЗ/НА, яка амортизується, грн</t>
  </si>
  <si>
    <t>Річна сума амортизаційних відрахувань, грн (гр. 7/гр. 6)</t>
  </si>
  <si>
    <t>Місячна сума амортизаційних відрахувань, грн (гр. 8/12)</t>
  </si>
  <si>
    <t>Вартість об’єкта ОЗ/НА на початок звітного (податко-вого) періоду</t>
  </si>
  <si>
    <t>амортизаційні відрахування (гр. 9 *кількість місяців корисного використання (експлуатації) у звітному періоді)</t>
  </si>
  <si>
    <t>Строк корисного використання (експлуатації) об’єкта ОЗ/НА, років</t>
  </si>
  <si>
    <t>Вартість об’єкта ОЗ/НА на кінець звітного (податкового) періоду (гр. 10 – гр. 11)</t>
  </si>
  <si>
    <t>Облік амортизаційних відрахувань основних засобів (ОЗ) та нематеріальних активів (НА)</t>
  </si>
  <si>
    <t>КНИГА ОБЛІКУ ДОХОДІВ І ВИТРАТ</t>
  </si>
  <si>
    <t xml:space="preserve">Додаток до Книги обліку доходів і витрат </t>
  </si>
  <si>
    <t>*Примітка. Номер групи ОЗ/НА беремо з пп. 177.4.9 ПКУ; вартість наводиться без ПДВ, але з урахуванням витрат на доставку, монтаж та інших пов'язаних з введенням в експлуатацію;  нарахування амортизації починається з наступного місяця після введення в експуатацію. Амортизація розраховується за бажанням ФОП і тому даний додаток не є обов'язковим до заповнення; підсумок з графи 11 переносим до графи 10 Книги обліку доходів і витрат у грудні, тобто один раз на рік</t>
  </si>
  <si>
    <t>Всього за липень 2025</t>
  </si>
  <si>
    <t>Всього за серпень 2025</t>
  </si>
  <si>
    <t>Всього ІІІ квартал 2025</t>
  </si>
  <si>
    <t>Всього за жовтень 2025</t>
  </si>
  <si>
    <t>Всього за листопад 2025</t>
  </si>
  <si>
    <t>Всього ІVквартал 2025</t>
  </si>
  <si>
    <t>Всього за 2025 рік</t>
  </si>
  <si>
    <t>в</t>
  </si>
  <si>
    <t>Всього за вересень 2025</t>
  </si>
  <si>
    <t>додаток до Книги обліку доходів і витрат</t>
  </si>
  <si>
    <t>Всього грудень 2025</t>
  </si>
  <si>
    <t>розроблено за типовою формою обліку з Наказу Мінфіну від 13.05.2025 № 261</t>
  </si>
  <si>
    <t>платіжна інструкція № 24 від 04.07.2025</t>
  </si>
  <si>
    <t>платіжна інструкція № 25 від 16.07.2025</t>
  </si>
  <si>
    <t>платіжна інструкція № 26 від 20.07.2025</t>
  </si>
  <si>
    <t>акт наданих послуг оренди за липень № 7 від 27.07.2025, платіжна інструкція № 27 від 27.07.2025</t>
  </si>
  <si>
    <t>відомість нарахування зарплати за липень 2025, розрахунково-платіжна відомість за липень 2025</t>
  </si>
  <si>
    <t>платіжна інструкція № 27 від 31.07.2025</t>
  </si>
  <si>
    <t>платіжна інструкція № 28 від 04.08.2025</t>
  </si>
  <si>
    <t>акт наданих послуг оренди за серпень № 8 від 29.08.2025, платіжна інструкція № 29 від 29.08.2025</t>
  </si>
  <si>
    <t>відомість нарахування зарплати за серпень 2025, розрахунково-платіжна відомість за серпень 2025</t>
  </si>
  <si>
    <t>платіжна інструкція № 29 від 01.09.2025</t>
  </si>
  <si>
    <t>платіжна інструкція № 30 від 10.09.2025</t>
  </si>
  <si>
    <t>відомість нарахування зарплати за вересень 2025, розрахунково-платіжна відомість за вересень 2025</t>
  </si>
  <si>
    <t>акт наданих послуг оренди за серпень № 9 від 30.09.2025, платіжна інструкція № 31 від 30.09.2025</t>
  </si>
  <si>
    <t>платіжна інструкція № 31 від 15.10.2025</t>
  </si>
  <si>
    <t>акт наданих послуг оренди за жовтень № 10 від 27.07.2025, платіжна інструкція № 27 від 27.07.2025</t>
  </si>
  <si>
    <t>відомість нарахування зарплати за жовтень 2025,  розрахунково-платіжна відомість за жовтень 2025</t>
  </si>
  <si>
    <t>платіжна інструкція № 32 від 04.08.2025 р.</t>
  </si>
  <si>
    <t>акт наданих послуг оренди за серпень № 11 від 29.08.2025, платіжна інструкція № 33 від 28.11.2025</t>
  </si>
  <si>
    <t>відомість нарахування зарплати за листопад 2025, розрахунково-платіжна відомість за листопад 2025</t>
  </si>
  <si>
    <t>платіжна інструкція № 34 від 09.12.2025</t>
  </si>
  <si>
    <t>відомість нарахування зарплати за грудень 2025, розрахунково-платіжна відомість за грудень 2025</t>
  </si>
  <si>
    <t>акт наданих послуг оренди за грудень № 12 від 30.09.2025, платіжна інструкція № 31 від 30.12.2025</t>
  </si>
  <si>
    <t>Увага: підписи колонок 10 і 11 для більшої зрозумілості заповнення Книги дещо уточнено без зміни їх суті та самої форми Книги. Порівняйте з оригінальним бланком з Наказу № 261. Замість податкового номера вказувати номер паспорта можуть лише особи, які мають відповідну відмітку у паспорті, що відмовилися від податкового номера через релігійні переконання)</t>
  </si>
  <si>
    <t>Загальна сума отриманого доходу, яка підлягає декларуванню (грн, коп.) (гр. 2 – гр. 3)</t>
  </si>
  <si>
    <t>Сума чистого оподаткованого доходу (грн, коп.) (гр. 4 – гр. 6 – гр. 7 – гр. 8  – гр. 9 – гр. 10)</t>
  </si>
  <si>
    <t>накладна від 23.06.2025 р. № 45, квитанція POS-терміналу № 1546464 від 23.06.2025 р.</t>
  </si>
  <si>
    <t>акт введення в експлуатацію від 24.06.2025 р. № 1</t>
  </si>
  <si>
    <t>Розрахунок амортизаційних відрахувань звітного (податкового) періоду 2025 року</t>
  </si>
  <si>
    <t xml:space="preserve">зварювальний напівавтоматичний апарат Tesla Weld MIG/MAG/MMA 350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</si>
</sst>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justify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justify"/>
    </xf>
    <xf numFmtId="0" fontId="12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justify" vertical="center" wrapText="1"/>
    </xf>
    <xf numFmtId="14" fontId="14" fillId="2" borderId="6" xfId="0" applyNumberFormat="1" applyFont="1" applyFill="1" applyBorder="1" applyAlignment="1">
      <alignment horizontal="center" vertical="center" wrapText="1"/>
    </xf>
    <xf numFmtId="2" fontId="14" fillId="2" borderId="7" xfId="0" applyNumberFormat="1" applyFont="1" applyFill="1" applyBorder="1" applyAlignment="1">
      <alignment horizontal="center" vertical="center" wrapText="1"/>
    </xf>
    <xf numFmtId="2" fontId="14" fillId="2" borderId="8" xfId="0" applyNumberFormat="1" applyFont="1" applyFill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2" fontId="15" fillId="0" borderId="4" xfId="0" applyNumberFormat="1" applyFont="1" applyBorder="1" applyAlignment="1">
      <alignment horizontal="center" vertical="center" wrapText="1"/>
    </xf>
    <xf numFmtId="14" fontId="14" fillId="3" borderId="6" xfId="0" applyNumberFormat="1" applyFont="1" applyFill="1" applyBorder="1" applyAlignment="1">
      <alignment horizontal="center" vertical="center" wrapText="1"/>
    </xf>
    <xf numFmtId="2" fontId="14" fillId="3" borderId="7" xfId="0" applyNumberFormat="1" applyFont="1" applyFill="1" applyBorder="1" applyAlignment="1">
      <alignment horizontal="center" vertical="center" wrapText="1"/>
    </xf>
    <xf numFmtId="2" fontId="14" fillId="3" borderId="8" xfId="0" applyNumberFormat="1" applyFont="1" applyFill="1" applyBorder="1" applyAlignment="1">
      <alignment horizontal="center" vertical="center" wrapText="1"/>
    </xf>
    <xf numFmtId="14" fontId="14" fillId="4" borderId="6" xfId="0" applyNumberFormat="1" applyFont="1" applyFill="1" applyBorder="1" applyAlignment="1">
      <alignment horizontal="center" vertical="center" wrapText="1"/>
    </xf>
    <xf numFmtId="2" fontId="14" fillId="4" borderId="7" xfId="0" applyNumberFormat="1" applyFont="1" applyFill="1" applyBorder="1" applyAlignment="1">
      <alignment horizontal="center" vertical="center" wrapText="1"/>
    </xf>
    <xf numFmtId="2" fontId="14" fillId="4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9" fillId="0" borderId="2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9"/>
  <sheetViews>
    <sheetView tabSelected="1" view="pageBreakPreview" topLeftCell="A39" zoomScale="188" zoomScaleNormal="115" zoomScaleSheetLayoutView="188" workbookViewId="0">
      <selection activeCell="H3" sqref="H3:K3"/>
    </sheetView>
  </sheetViews>
  <sheetFormatPr baseColWidth="10" defaultColWidth="8.83203125" defaultRowHeight="14" x14ac:dyDescent="0.15"/>
  <cols>
    <col min="1" max="1" width="20" style="9" customWidth="1"/>
    <col min="2" max="2" width="16.5" style="9" customWidth="1"/>
    <col min="3" max="3" width="17.1640625" style="9" customWidth="1"/>
    <col min="4" max="4" width="15.5" style="9" customWidth="1"/>
    <col min="5" max="5" width="32.1640625" style="10" customWidth="1"/>
    <col min="6" max="6" width="29.1640625" style="9" customWidth="1"/>
    <col min="7" max="7" width="24.6640625" style="9" customWidth="1"/>
    <col min="8" max="8" width="23.83203125" style="9" customWidth="1"/>
    <col min="9" max="9" width="19.5" style="9" customWidth="1"/>
    <col min="10" max="10" width="18.1640625" style="9" customWidth="1"/>
    <col min="11" max="11" width="16.33203125" style="9" customWidth="1"/>
    <col min="12" max="16384" width="8.83203125" style="9"/>
  </cols>
  <sheetData>
    <row r="2" spans="1:11" ht="19" x14ac:dyDescent="0.2">
      <c r="A2" s="8" t="s">
        <v>28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15">
      <c r="H3" s="11" t="s">
        <v>42</v>
      </c>
      <c r="I3" s="11"/>
      <c r="J3" s="11"/>
      <c r="K3" s="11"/>
    </row>
    <row r="4" spans="1:11" ht="18" x14ac:dyDescent="0.2">
      <c r="C4" s="12" t="s">
        <v>12</v>
      </c>
      <c r="D4" s="12"/>
      <c r="E4" s="13" t="s">
        <v>13</v>
      </c>
      <c r="F4" s="14"/>
      <c r="G4" s="14"/>
      <c r="H4" s="14"/>
    </row>
    <row r="5" spans="1:11" x14ac:dyDescent="0.15">
      <c r="B5" s="15" t="s">
        <v>11</v>
      </c>
      <c r="C5" s="15"/>
      <c r="D5" s="15"/>
      <c r="E5" s="15"/>
      <c r="F5" s="15"/>
      <c r="G5" s="15"/>
      <c r="H5" s="15"/>
      <c r="I5" s="15"/>
      <c r="J5" s="15"/>
    </row>
    <row r="6" spans="1:11" x14ac:dyDescent="0.15">
      <c r="F6" s="16">
        <v>1234567891</v>
      </c>
      <c r="G6" s="16"/>
    </row>
    <row r="7" spans="1:11" x14ac:dyDescent="0.15">
      <c r="B7" s="17"/>
      <c r="C7" s="17"/>
      <c r="D7" s="17"/>
      <c r="E7" s="18"/>
      <c r="F7" s="19" t="s">
        <v>10</v>
      </c>
      <c r="G7" s="19"/>
      <c r="H7" s="17"/>
      <c r="I7" s="17"/>
      <c r="J7" s="17"/>
    </row>
    <row r="9" spans="1:11" ht="31.5" customHeight="1" x14ac:dyDescent="0.15">
      <c r="A9" s="20" t="s">
        <v>0</v>
      </c>
      <c r="B9" s="20" t="s">
        <v>1</v>
      </c>
      <c r="C9" s="21" t="s">
        <v>7</v>
      </c>
      <c r="D9" s="21" t="s">
        <v>66</v>
      </c>
      <c r="E9" s="20" t="s">
        <v>2</v>
      </c>
      <c r="F9" s="20"/>
      <c r="G9" s="20"/>
      <c r="H9" s="20"/>
      <c r="I9" s="20"/>
      <c r="J9" s="20"/>
      <c r="K9" s="21" t="s">
        <v>67</v>
      </c>
    </row>
    <row r="10" spans="1:11" ht="24.75" customHeight="1" x14ac:dyDescent="0.15">
      <c r="A10" s="20"/>
      <c r="B10" s="20"/>
      <c r="C10" s="22"/>
      <c r="D10" s="22"/>
      <c r="E10" s="23" t="s">
        <v>3</v>
      </c>
      <c r="F10" s="43" t="s">
        <v>8</v>
      </c>
      <c r="G10" s="23" t="s">
        <v>4</v>
      </c>
      <c r="H10" s="23" t="s">
        <v>5</v>
      </c>
      <c r="I10" s="23" t="s">
        <v>6</v>
      </c>
      <c r="J10" s="43" t="s">
        <v>9</v>
      </c>
      <c r="K10" s="22"/>
    </row>
    <row r="11" spans="1:11" ht="115.5" customHeight="1" x14ac:dyDescent="0.15">
      <c r="A11" s="20"/>
      <c r="B11" s="20"/>
      <c r="C11" s="24"/>
      <c r="D11" s="24"/>
      <c r="E11" s="23"/>
      <c r="F11" s="44"/>
      <c r="G11" s="23"/>
      <c r="H11" s="23"/>
      <c r="I11" s="23"/>
      <c r="J11" s="44"/>
      <c r="K11" s="24"/>
    </row>
    <row r="12" spans="1:11" x14ac:dyDescent="0.15">
      <c r="A12" s="25">
        <v>1</v>
      </c>
      <c r="B12" s="25">
        <v>2</v>
      </c>
      <c r="C12" s="25">
        <v>3</v>
      </c>
      <c r="D12" s="25">
        <v>4</v>
      </c>
      <c r="E12" s="25">
        <v>5</v>
      </c>
      <c r="F12" s="25">
        <v>6</v>
      </c>
      <c r="G12" s="25">
        <v>7</v>
      </c>
      <c r="H12" s="25">
        <v>8</v>
      </c>
      <c r="I12" s="25">
        <v>9</v>
      </c>
      <c r="J12" s="25">
        <v>10</v>
      </c>
      <c r="K12" s="25">
        <v>11</v>
      </c>
    </row>
    <row r="13" spans="1:11" x14ac:dyDescent="0.15">
      <c r="A13" s="26">
        <v>45856</v>
      </c>
      <c r="B13" s="27">
        <v>30000</v>
      </c>
      <c r="C13" s="27"/>
      <c r="D13" s="27">
        <f>B13-C13</f>
        <v>30000</v>
      </c>
      <c r="E13" s="28" t="s">
        <v>43</v>
      </c>
      <c r="F13" s="27">
        <v>800</v>
      </c>
      <c r="G13" s="27"/>
      <c r="H13" s="27"/>
      <c r="I13" s="27"/>
      <c r="J13" s="27"/>
      <c r="K13" s="27">
        <f t="shared" ref="K13:K17" si="0">D13-F13-G13-H13-I13-J13</f>
        <v>29200</v>
      </c>
    </row>
    <row r="14" spans="1:11" x14ac:dyDescent="0.15">
      <c r="A14" s="26">
        <v>45857</v>
      </c>
      <c r="B14" s="27">
        <v>20000</v>
      </c>
      <c r="C14" s="27"/>
      <c r="D14" s="27">
        <f>B14-C14</f>
        <v>20000</v>
      </c>
      <c r="E14" s="28" t="s">
        <v>44</v>
      </c>
      <c r="F14" s="27">
        <v>15000</v>
      </c>
      <c r="G14" s="27"/>
      <c r="H14" s="27"/>
      <c r="I14" s="27"/>
      <c r="J14" s="27"/>
      <c r="K14" s="27">
        <f t="shared" si="0"/>
        <v>5000</v>
      </c>
    </row>
    <row r="15" spans="1:11" x14ac:dyDescent="0.15">
      <c r="A15" s="26">
        <v>45858</v>
      </c>
      <c r="B15" s="29"/>
      <c r="C15" s="29">
        <v>500</v>
      </c>
      <c r="D15" s="27">
        <f>B15-C15</f>
        <v>-500</v>
      </c>
      <c r="E15" s="28" t="s">
        <v>45</v>
      </c>
      <c r="F15" s="29">
        <v>-100</v>
      </c>
      <c r="G15" s="29"/>
      <c r="H15" s="29"/>
      <c r="I15" s="29"/>
      <c r="J15" s="29"/>
      <c r="K15" s="27">
        <f t="shared" si="0"/>
        <v>-400</v>
      </c>
    </row>
    <row r="16" spans="1:11" ht="42" x14ac:dyDescent="0.15">
      <c r="A16" s="26">
        <v>45865</v>
      </c>
      <c r="B16" s="29"/>
      <c r="C16" s="29"/>
      <c r="D16" s="27"/>
      <c r="E16" s="30" t="s">
        <v>46</v>
      </c>
      <c r="F16" s="29"/>
      <c r="G16" s="29"/>
      <c r="H16" s="29"/>
      <c r="I16" s="29">
        <v>8000</v>
      </c>
      <c r="J16" s="29"/>
      <c r="K16" s="27">
        <f>D16-F16-G16-H16-I16-J16</f>
        <v>-8000</v>
      </c>
    </row>
    <row r="17" spans="1:11" ht="43" thickBot="1" x14ac:dyDescent="0.2">
      <c r="A17" s="26">
        <v>45868</v>
      </c>
      <c r="B17" s="29"/>
      <c r="C17" s="29"/>
      <c r="D17" s="27"/>
      <c r="E17" s="30" t="s">
        <v>47</v>
      </c>
      <c r="F17" s="29"/>
      <c r="G17" s="29">
        <v>20000</v>
      </c>
      <c r="H17" s="29">
        <v>4400</v>
      </c>
      <c r="I17" s="29"/>
      <c r="J17" s="29"/>
      <c r="K17" s="27">
        <f t="shared" si="0"/>
        <v>-24400</v>
      </c>
    </row>
    <row r="18" spans="1:11" ht="25.5" customHeight="1" thickBot="1" x14ac:dyDescent="0.2">
      <c r="A18" s="31" t="s">
        <v>31</v>
      </c>
      <c r="B18" s="32">
        <f>SUM(B13:B17)</f>
        <v>50000</v>
      </c>
      <c r="C18" s="32">
        <f>SUM(C13:C17)</f>
        <v>500</v>
      </c>
      <c r="D18" s="32">
        <f>SUM(D13:D17)</f>
        <v>49500</v>
      </c>
      <c r="E18" s="32" t="s">
        <v>14</v>
      </c>
      <c r="F18" s="32">
        <f>SUM(F13:F17)</f>
        <v>15700</v>
      </c>
      <c r="G18" s="32">
        <f>SUM(G13:G17)</f>
        <v>20000</v>
      </c>
      <c r="H18" s="32">
        <f>SUM(H13:H17)</f>
        <v>4400</v>
      </c>
      <c r="I18" s="32">
        <f>SUM(I13:I17)</f>
        <v>8000</v>
      </c>
      <c r="J18" s="32">
        <f>SUM(J13:J17)</f>
        <v>0</v>
      </c>
      <c r="K18" s="33">
        <f>D18-F18-G18-H18-I18-J18</f>
        <v>1400</v>
      </c>
    </row>
    <row r="19" spans="1:11" ht="24.75" customHeight="1" x14ac:dyDescent="0.15">
      <c r="A19" s="26">
        <v>45873</v>
      </c>
      <c r="B19" s="27">
        <v>45000</v>
      </c>
      <c r="C19" s="27"/>
      <c r="D19" s="27">
        <f>B19-C19</f>
        <v>45000</v>
      </c>
      <c r="E19" s="28" t="s">
        <v>48</v>
      </c>
      <c r="F19" s="27"/>
      <c r="G19" s="27"/>
      <c r="H19" s="27"/>
      <c r="I19" s="27"/>
      <c r="J19" s="27"/>
      <c r="K19" s="27">
        <f>D19-F19-G19-H19-I19-J19</f>
        <v>45000</v>
      </c>
    </row>
    <row r="20" spans="1:11" x14ac:dyDescent="0.15">
      <c r="A20" s="26">
        <v>45879</v>
      </c>
      <c r="B20" s="27">
        <v>30000</v>
      </c>
      <c r="C20" s="27"/>
      <c r="D20" s="27">
        <f>B20-C20</f>
        <v>30000</v>
      </c>
      <c r="E20" s="28" t="s">
        <v>49</v>
      </c>
      <c r="F20" s="27">
        <v>25000</v>
      </c>
      <c r="G20" s="27"/>
      <c r="H20" s="27"/>
      <c r="I20" s="27"/>
      <c r="J20" s="27"/>
      <c r="K20" s="27">
        <f t="shared" ref="K20:K24" si="1">D20-F20-G20-H20-I20-J20</f>
        <v>5000</v>
      </c>
    </row>
    <row r="21" spans="1:11" x14ac:dyDescent="0.15">
      <c r="A21" s="26">
        <v>45888</v>
      </c>
      <c r="B21" s="27">
        <v>400000</v>
      </c>
      <c r="C21" s="29"/>
      <c r="D21" s="27">
        <f t="shared" ref="D21:D24" si="2">B21-C21</f>
        <v>400000</v>
      </c>
      <c r="E21" s="30"/>
      <c r="F21" s="29"/>
      <c r="G21" s="29"/>
      <c r="H21" s="29"/>
      <c r="I21" s="29"/>
      <c r="J21" s="29"/>
      <c r="K21" s="27">
        <f t="shared" si="1"/>
        <v>400000</v>
      </c>
    </row>
    <row r="22" spans="1:11" ht="42" x14ac:dyDescent="0.15">
      <c r="A22" s="26">
        <v>45898</v>
      </c>
      <c r="B22" s="29"/>
      <c r="C22" s="29"/>
      <c r="D22" s="27"/>
      <c r="E22" s="30" t="s">
        <v>50</v>
      </c>
      <c r="F22" s="29"/>
      <c r="G22" s="29"/>
      <c r="H22" s="29"/>
      <c r="I22" s="29">
        <v>8000</v>
      </c>
      <c r="J22" s="29"/>
      <c r="K22" s="27">
        <f t="shared" si="1"/>
        <v>-8000</v>
      </c>
    </row>
    <row r="23" spans="1:11" ht="42" x14ac:dyDescent="0.15">
      <c r="A23" s="26">
        <v>45899</v>
      </c>
      <c r="B23" s="29"/>
      <c r="C23" s="29"/>
      <c r="D23" s="27"/>
      <c r="E23" s="30" t="s">
        <v>51</v>
      </c>
      <c r="F23" s="29"/>
      <c r="G23" s="29">
        <v>18000</v>
      </c>
      <c r="H23" s="29">
        <v>3960</v>
      </c>
      <c r="I23" s="29"/>
      <c r="J23" s="29"/>
      <c r="K23" s="27">
        <f t="shared" si="1"/>
        <v>-21960</v>
      </c>
    </row>
    <row r="24" spans="1:11" ht="15" thickBot="1" x14ac:dyDescent="0.2">
      <c r="A24" s="26">
        <v>45900</v>
      </c>
      <c r="B24" s="29">
        <v>10000</v>
      </c>
      <c r="C24" s="29"/>
      <c r="D24" s="27">
        <f t="shared" si="2"/>
        <v>10000</v>
      </c>
      <c r="E24" s="30"/>
      <c r="F24" s="29"/>
      <c r="G24" s="29"/>
      <c r="H24" s="29"/>
      <c r="I24" s="29"/>
      <c r="J24" s="29"/>
      <c r="K24" s="27">
        <f t="shared" si="1"/>
        <v>10000</v>
      </c>
    </row>
    <row r="25" spans="1:11" ht="15" thickBot="1" x14ac:dyDescent="0.2">
      <c r="A25" s="31" t="s">
        <v>32</v>
      </c>
      <c r="B25" s="32">
        <f>SUM(B19:B24)</f>
        <v>485000</v>
      </c>
      <c r="C25" s="32">
        <f>SUM(C19:C24)</f>
        <v>0</v>
      </c>
      <c r="D25" s="32">
        <f>SUM(D19:D24)</f>
        <v>485000</v>
      </c>
      <c r="E25" s="32" t="s">
        <v>14</v>
      </c>
      <c r="F25" s="32">
        <f>SUM(F19:F24)</f>
        <v>25000</v>
      </c>
      <c r="G25" s="32">
        <f>SUM(G19:G24)</f>
        <v>18000</v>
      </c>
      <c r="H25" s="32">
        <f>SUM(H19:H24)</f>
        <v>3960</v>
      </c>
      <c r="I25" s="32">
        <f>SUM(I19:I24)</f>
        <v>8000</v>
      </c>
      <c r="J25" s="32">
        <f>SUM(J19:J24)</f>
        <v>0</v>
      </c>
      <c r="K25" s="33">
        <f>D25-F25-G25-H25-I25-J25</f>
        <v>430040</v>
      </c>
    </row>
    <row r="26" spans="1:11" x14ac:dyDescent="0.15">
      <c r="A26" s="34" t="s">
        <v>38</v>
      </c>
      <c r="B26" s="35">
        <v>100000</v>
      </c>
      <c r="C26" s="35"/>
      <c r="D26" s="27">
        <f>B26-C26</f>
        <v>100000</v>
      </c>
      <c r="E26" s="28" t="s">
        <v>52</v>
      </c>
      <c r="F26" s="35">
        <v>25000</v>
      </c>
      <c r="G26" s="35"/>
      <c r="H26" s="35"/>
      <c r="I26" s="35"/>
      <c r="J26" s="35"/>
      <c r="K26" s="27">
        <f>D26-F26-G26-H26-I26-J26</f>
        <v>75000</v>
      </c>
    </row>
    <row r="27" spans="1:11" x14ac:dyDescent="0.15">
      <c r="A27" s="34">
        <v>45910</v>
      </c>
      <c r="B27" s="27">
        <v>25000</v>
      </c>
      <c r="C27" s="27">
        <v>1000</v>
      </c>
      <c r="D27" s="27">
        <f t="shared" ref="D27" si="3">B27-C27</f>
        <v>24000</v>
      </c>
      <c r="E27" s="28" t="s">
        <v>53</v>
      </c>
      <c r="F27" s="27">
        <v>19000</v>
      </c>
      <c r="G27" s="27"/>
      <c r="H27" s="27"/>
      <c r="I27" s="27"/>
      <c r="J27" s="27"/>
      <c r="K27" s="27">
        <f t="shared" ref="K27:K29" si="4">D27-F27-G27-H27-I27-J27</f>
        <v>5000</v>
      </c>
    </row>
    <row r="28" spans="1:11" ht="42" x14ac:dyDescent="0.15">
      <c r="A28" s="34">
        <v>45929</v>
      </c>
      <c r="B28" s="27"/>
      <c r="C28" s="27"/>
      <c r="D28" s="27"/>
      <c r="E28" s="30" t="s">
        <v>54</v>
      </c>
      <c r="F28" s="27"/>
      <c r="G28" s="27">
        <v>25000</v>
      </c>
      <c r="H28" s="27">
        <v>5500</v>
      </c>
      <c r="I28" s="27"/>
      <c r="J28" s="27"/>
      <c r="K28" s="27">
        <f t="shared" si="4"/>
        <v>-30500</v>
      </c>
    </row>
    <row r="29" spans="1:11" ht="39.75" customHeight="1" thickBot="1" x14ac:dyDescent="0.2">
      <c r="A29" s="34">
        <v>45930</v>
      </c>
      <c r="B29" s="29"/>
      <c r="C29" s="29"/>
      <c r="D29" s="27"/>
      <c r="E29" s="30" t="s">
        <v>55</v>
      </c>
      <c r="F29" s="29"/>
      <c r="G29" s="29"/>
      <c r="H29" s="29"/>
      <c r="I29" s="29">
        <v>8000</v>
      </c>
      <c r="J29" s="29"/>
      <c r="K29" s="27">
        <f t="shared" si="4"/>
        <v>-8000</v>
      </c>
    </row>
    <row r="30" spans="1:11" ht="15" thickBot="1" x14ac:dyDescent="0.2">
      <c r="A30" s="31" t="s">
        <v>39</v>
      </c>
      <c r="B30" s="32">
        <f>SUM(B26:B29)</f>
        <v>125000</v>
      </c>
      <c r="C30" s="32">
        <f>SUM(C26:C29)</f>
        <v>1000</v>
      </c>
      <c r="D30" s="32">
        <f>SUM(D26:D29)</f>
        <v>124000</v>
      </c>
      <c r="E30" s="32" t="s">
        <v>14</v>
      </c>
      <c r="F30" s="32">
        <f>SUM(F26:F29)</f>
        <v>44000</v>
      </c>
      <c r="G30" s="32">
        <f>SUM(G26:G29)</f>
        <v>25000</v>
      </c>
      <c r="H30" s="32">
        <f>SUM(H26:H29)</f>
        <v>5500</v>
      </c>
      <c r="I30" s="32">
        <f>SUM(I26:I29)</f>
        <v>8000</v>
      </c>
      <c r="J30" s="32">
        <f>SUM(J26:J29)</f>
        <v>0</v>
      </c>
      <c r="K30" s="33">
        <f>D30-F30-G30-H30-I30-J30</f>
        <v>41500</v>
      </c>
    </row>
    <row r="31" spans="1:11" ht="15" thickBot="1" x14ac:dyDescent="0.2">
      <c r="A31" s="36" t="s">
        <v>33</v>
      </c>
      <c r="B31" s="37">
        <f>B30+B25+B18</f>
        <v>660000</v>
      </c>
      <c r="C31" s="37">
        <f>C30+C25+C18</f>
        <v>1500</v>
      </c>
      <c r="D31" s="37">
        <f>D30+D25+D18</f>
        <v>658500</v>
      </c>
      <c r="E31" s="37" t="s">
        <v>14</v>
      </c>
      <c r="F31" s="37">
        <f>F30+F25+F18</f>
        <v>84700</v>
      </c>
      <c r="G31" s="37">
        <f>G30+G25+G18</f>
        <v>63000</v>
      </c>
      <c r="H31" s="37">
        <f>H30+H25+H18</f>
        <v>13860</v>
      </c>
      <c r="I31" s="37">
        <f>I30+I25+I18</f>
        <v>24000</v>
      </c>
      <c r="J31" s="37">
        <f>J30+J25+J18</f>
        <v>0</v>
      </c>
      <c r="K31" s="38">
        <f>D31-F31-G31-H31-I31-J31</f>
        <v>472940</v>
      </c>
    </row>
    <row r="32" spans="1:11" x14ac:dyDescent="0.15">
      <c r="A32" s="26">
        <v>45945</v>
      </c>
      <c r="B32" s="27">
        <v>30000</v>
      </c>
      <c r="C32" s="27"/>
      <c r="D32" s="27">
        <f>B32-C32</f>
        <v>30000</v>
      </c>
      <c r="E32" s="28" t="s">
        <v>56</v>
      </c>
      <c r="F32" s="27">
        <v>800</v>
      </c>
      <c r="G32" s="27"/>
      <c r="H32" s="27"/>
      <c r="I32" s="27"/>
      <c r="J32" s="27"/>
      <c r="K32" s="27">
        <f t="shared" ref="K32" si="5">D32-F32-G32-H32-I32-J32</f>
        <v>29200</v>
      </c>
    </row>
    <row r="33" spans="1:11" ht="42" x14ac:dyDescent="0.15">
      <c r="A33" s="26">
        <v>45957</v>
      </c>
      <c r="B33" s="29"/>
      <c r="C33" s="29"/>
      <c r="D33" s="27"/>
      <c r="E33" s="30" t="s">
        <v>57</v>
      </c>
      <c r="F33" s="29"/>
      <c r="G33" s="29"/>
      <c r="H33" s="29"/>
      <c r="I33" s="29">
        <v>8000</v>
      </c>
      <c r="J33" s="29"/>
      <c r="K33" s="27">
        <f>D33-F33-G33-H33-I33-J33</f>
        <v>-8000</v>
      </c>
    </row>
    <row r="34" spans="1:11" ht="43" thickBot="1" x14ac:dyDescent="0.2">
      <c r="A34" s="26">
        <v>45961</v>
      </c>
      <c r="B34" s="29"/>
      <c r="C34" s="29"/>
      <c r="D34" s="27"/>
      <c r="E34" s="30" t="s">
        <v>58</v>
      </c>
      <c r="F34" s="29"/>
      <c r="G34" s="29">
        <v>20000</v>
      </c>
      <c r="H34" s="29">
        <v>4400</v>
      </c>
      <c r="I34" s="29"/>
      <c r="J34" s="29"/>
      <c r="K34" s="27">
        <f t="shared" ref="K34" si="6">D34-F34-G34-H34-I34-J34</f>
        <v>-24400</v>
      </c>
    </row>
    <row r="35" spans="1:11" ht="15" thickBot="1" x14ac:dyDescent="0.2">
      <c r="A35" s="31" t="s">
        <v>34</v>
      </c>
      <c r="B35" s="32">
        <f>SUM(B32:B34)</f>
        <v>30000</v>
      </c>
      <c r="C35" s="32">
        <f>SUM(C32:C34)</f>
        <v>0</v>
      </c>
      <c r="D35" s="32">
        <f>SUM(D32:D34)</f>
        <v>30000</v>
      </c>
      <c r="E35" s="32" t="s">
        <v>14</v>
      </c>
      <c r="F35" s="32">
        <f>SUM(F32:F34)</f>
        <v>800</v>
      </c>
      <c r="G35" s="32">
        <f>SUM(G32:G34)</f>
        <v>20000</v>
      </c>
      <c r="H35" s="32">
        <f>SUM(H32:H34)</f>
        <v>4400</v>
      </c>
      <c r="I35" s="32">
        <f>SUM(I32:I34)</f>
        <v>8000</v>
      </c>
      <c r="J35" s="32">
        <f>SUM(J32:J34)</f>
        <v>0</v>
      </c>
      <c r="K35" s="33">
        <f>D35-F35-G35-H35-I35-J35</f>
        <v>-3200</v>
      </c>
    </row>
    <row r="36" spans="1:11" ht="28" x14ac:dyDescent="0.15">
      <c r="A36" s="26">
        <v>45972</v>
      </c>
      <c r="B36" s="27">
        <v>30000</v>
      </c>
      <c r="C36" s="27"/>
      <c r="D36" s="27">
        <f>B36-C36</f>
        <v>30000</v>
      </c>
      <c r="E36" s="28" t="s">
        <v>59</v>
      </c>
      <c r="F36" s="27">
        <v>25000</v>
      </c>
      <c r="G36" s="27"/>
      <c r="H36" s="27"/>
      <c r="I36" s="27"/>
      <c r="J36" s="27"/>
      <c r="K36" s="27">
        <f t="shared" ref="K36:K40" si="7">D36-F36-G36-H36-I36-J36</f>
        <v>5000</v>
      </c>
    </row>
    <row r="37" spans="1:11" x14ac:dyDescent="0.15">
      <c r="A37" s="26">
        <v>45973</v>
      </c>
      <c r="B37" s="27">
        <v>400000</v>
      </c>
      <c r="C37" s="29"/>
      <c r="D37" s="27">
        <f t="shared" ref="D37" si="8">B37-C37</f>
        <v>400000</v>
      </c>
      <c r="E37" s="30"/>
      <c r="F37" s="29"/>
      <c r="G37" s="29"/>
      <c r="H37" s="29"/>
      <c r="I37" s="29"/>
      <c r="J37" s="29"/>
      <c r="K37" s="27">
        <f t="shared" si="7"/>
        <v>400000</v>
      </c>
    </row>
    <row r="38" spans="1:11" ht="42" x14ac:dyDescent="0.15">
      <c r="A38" s="26">
        <v>45989</v>
      </c>
      <c r="B38" s="29"/>
      <c r="C38" s="29"/>
      <c r="D38" s="27"/>
      <c r="E38" s="30" t="s">
        <v>60</v>
      </c>
      <c r="F38" s="29"/>
      <c r="G38" s="29"/>
      <c r="H38" s="29"/>
      <c r="I38" s="29">
        <v>8000</v>
      </c>
      <c r="J38" s="29"/>
      <c r="K38" s="27">
        <f t="shared" si="7"/>
        <v>-8000</v>
      </c>
    </row>
    <row r="39" spans="1:11" ht="42" x14ac:dyDescent="0.15">
      <c r="A39" s="26">
        <v>45990</v>
      </c>
      <c r="B39" s="29"/>
      <c r="C39" s="29"/>
      <c r="D39" s="27"/>
      <c r="E39" s="30" t="s">
        <v>61</v>
      </c>
      <c r="F39" s="29"/>
      <c r="G39" s="29">
        <v>18000</v>
      </c>
      <c r="H39" s="29">
        <v>3960</v>
      </c>
      <c r="I39" s="29"/>
      <c r="J39" s="29"/>
      <c r="K39" s="27">
        <f t="shared" si="7"/>
        <v>-21960</v>
      </c>
    </row>
    <row r="40" spans="1:11" ht="15" thickBot="1" x14ac:dyDescent="0.2">
      <c r="A40" s="26">
        <v>45991</v>
      </c>
      <c r="B40" s="29">
        <v>10000</v>
      </c>
      <c r="C40" s="29"/>
      <c r="D40" s="27">
        <f t="shared" ref="D40" si="9">B40-C40</f>
        <v>10000</v>
      </c>
      <c r="E40" s="30"/>
      <c r="F40" s="29"/>
      <c r="G40" s="29"/>
      <c r="H40" s="29"/>
      <c r="I40" s="29"/>
      <c r="J40" s="29"/>
      <c r="K40" s="27">
        <f t="shared" si="7"/>
        <v>10000</v>
      </c>
    </row>
    <row r="41" spans="1:11" ht="15" thickBot="1" x14ac:dyDescent="0.2">
      <c r="A41" s="31" t="s">
        <v>35</v>
      </c>
      <c r="B41" s="32">
        <f>SUM(B36:B40)</f>
        <v>440000</v>
      </c>
      <c r="C41" s="32">
        <f>SUM(C36:C40)</f>
        <v>0</v>
      </c>
      <c r="D41" s="32">
        <f>SUM(D36:D40)</f>
        <v>440000</v>
      </c>
      <c r="E41" s="32" t="s">
        <v>14</v>
      </c>
      <c r="F41" s="32">
        <f>SUM(F36:F40)</f>
        <v>25000</v>
      </c>
      <c r="G41" s="32">
        <f>SUM(G36:G40)</f>
        <v>18000</v>
      </c>
      <c r="H41" s="32">
        <f>SUM(H36:H40)</f>
        <v>3960</v>
      </c>
      <c r="I41" s="32">
        <f>SUM(I36:I40)</f>
        <v>8000</v>
      </c>
      <c r="J41" s="32">
        <f>SUM(J36:J40)</f>
        <v>0</v>
      </c>
      <c r="K41" s="33">
        <f>D41-F41-G41-H41-I41-J41</f>
        <v>385040</v>
      </c>
    </row>
    <row r="42" spans="1:11" x14ac:dyDescent="0.15">
      <c r="A42" s="34">
        <v>46000</v>
      </c>
      <c r="B42" s="27">
        <v>25000</v>
      </c>
      <c r="C42" s="27">
        <v>1000</v>
      </c>
      <c r="D42" s="27">
        <f t="shared" ref="D42" si="10">B42-C42</f>
        <v>24000</v>
      </c>
      <c r="E42" s="28" t="s">
        <v>62</v>
      </c>
      <c r="F42" s="27">
        <v>19000</v>
      </c>
      <c r="G42" s="27"/>
      <c r="H42" s="27"/>
      <c r="I42" s="27"/>
      <c r="J42" s="27"/>
      <c r="K42" s="27">
        <f t="shared" ref="K42:K45" si="11">D42-F42-G42-H42-I42-J42</f>
        <v>5000</v>
      </c>
    </row>
    <row r="43" spans="1:11" ht="42" x14ac:dyDescent="0.15">
      <c r="A43" s="34">
        <v>46019</v>
      </c>
      <c r="B43" s="27"/>
      <c r="C43" s="27"/>
      <c r="D43" s="27"/>
      <c r="E43" s="30" t="s">
        <v>63</v>
      </c>
      <c r="F43" s="27"/>
      <c r="G43" s="27">
        <v>25000</v>
      </c>
      <c r="H43" s="27">
        <v>5500</v>
      </c>
      <c r="I43" s="27"/>
      <c r="J43" s="27"/>
      <c r="K43" s="27">
        <f t="shared" si="11"/>
        <v>-30500</v>
      </c>
    </row>
    <row r="44" spans="1:11" ht="42" x14ac:dyDescent="0.15">
      <c r="A44" s="34">
        <v>46021</v>
      </c>
      <c r="B44" s="29"/>
      <c r="C44" s="29"/>
      <c r="D44" s="27"/>
      <c r="E44" s="30" t="s">
        <v>64</v>
      </c>
      <c r="F44" s="29"/>
      <c r="G44" s="29"/>
      <c r="H44" s="29"/>
      <c r="I44" s="29">
        <v>8000</v>
      </c>
      <c r="J44" s="29"/>
      <c r="K44" s="27">
        <f t="shared" ref="K44" si="12">D44-F44-G44-H44-I44-J44</f>
        <v>-8000</v>
      </c>
    </row>
    <row r="45" spans="1:11" ht="15" thickBot="1" x14ac:dyDescent="0.2">
      <c r="A45" s="34">
        <v>46021</v>
      </c>
      <c r="B45" s="29"/>
      <c r="C45" s="29"/>
      <c r="D45" s="27"/>
      <c r="E45" s="30" t="s">
        <v>40</v>
      </c>
      <c r="F45" s="29"/>
      <c r="G45" s="29"/>
      <c r="H45" s="29"/>
      <c r="I45" s="29"/>
      <c r="J45" s="29">
        <f>'Додаток (амортизація)'!K8</f>
        <v>3052.333333333333</v>
      </c>
      <c r="K45" s="27">
        <f t="shared" si="11"/>
        <v>-3052.333333333333</v>
      </c>
    </row>
    <row r="46" spans="1:11" ht="15" thickBot="1" x14ac:dyDescent="0.2">
      <c r="A46" s="31" t="s">
        <v>41</v>
      </c>
      <c r="B46" s="32">
        <f>SUM(B42:B45)</f>
        <v>25000</v>
      </c>
      <c r="C46" s="32">
        <f>SUM(C42:C45)</f>
        <v>1000</v>
      </c>
      <c r="D46" s="32">
        <f>SUM(D42:D45)</f>
        <v>24000</v>
      </c>
      <c r="E46" s="32" t="s">
        <v>14</v>
      </c>
      <c r="F46" s="32">
        <f>SUM(F42:F45)</f>
        <v>19000</v>
      </c>
      <c r="G46" s="32">
        <f>SUM(G42:G45)</f>
        <v>25000</v>
      </c>
      <c r="H46" s="32">
        <f>SUM(H42:H45)</f>
        <v>5500</v>
      </c>
      <c r="I46" s="32">
        <f>SUM(I42:I45)</f>
        <v>8000</v>
      </c>
      <c r="J46" s="32">
        <f>SUM(J42:J45)</f>
        <v>3052.333333333333</v>
      </c>
      <c r="K46" s="33">
        <f>D46-F46-G46-H46-I46-J46</f>
        <v>-36552.333333333336</v>
      </c>
    </row>
    <row r="47" spans="1:11" ht="15" thickBot="1" x14ac:dyDescent="0.2">
      <c r="A47" s="36" t="s">
        <v>36</v>
      </c>
      <c r="B47" s="37">
        <f>B46+B41+B35</f>
        <v>495000</v>
      </c>
      <c r="C47" s="37">
        <f>C46+C41+C35</f>
        <v>1000</v>
      </c>
      <c r="D47" s="37">
        <f>D46+D41+D35</f>
        <v>494000</v>
      </c>
      <c r="E47" s="37" t="s">
        <v>14</v>
      </c>
      <c r="F47" s="37">
        <f t="shared" ref="F47:J48" si="13">F46+F41+F35</f>
        <v>44800</v>
      </c>
      <c r="G47" s="37">
        <f t="shared" si="13"/>
        <v>63000</v>
      </c>
      <c r="H47" s="37">
        <f t="shared" si="13"/>
        <v>13860</v>
      </c>
      <c r="I47" s="37">
        <f t="shared" si="13"/>
        <v>24000</v>
      </c>
      <c r="J47" s="37">
        <f t="shared" si="13"/>
        <v>3052.333333333333</v>
      </c>
      <c r="K47" s="38">
        <f>D47-F47-G47-H47-I47-J47</f>
        <v>345287.66666666669</v>
      </c>
    </row>
    <row r="48" spans="1:11" ht="15" thickBot="1" x14ac:dyDescent="0.2">
      <c r="A48" s="39" t="s">
        <v>37</v>
      </c>
      <c r="B48" s="40">
        <f>B47+B31</f>
        <v>1155000</v>
      </c>
      <c r="C48" s="40">
        <f>C47+C42+C36</f>
        <v>2000</v>
      </c>
      <c r="D48" s="40">
        <f>D47+D42+D36</f>
        <v>548000</v>
      </c>
      <c r="E48" s="40" t="s">
        <v>14</v>
      </c>
      <c r="F48" s="40">
        <f t="shared" si="13"/>
        <v>88800</v>
      </c>
      <c r="G48" s="40">
        <f t="shared" si="13"/>
        <v>63000</v>
      </c>
      <c r="H48" s="40">
        <f t="shared" si="13"/>
        <v>13860</v>
      </c>
      <c r="I48" s="40">
        <f t="shared" si="13"/>
        <v>24000</v>
      </c>
      <c r="J48" s="40">
        <f t="shared" si="13"/>
        <v>3052.333333333333</v>
      </c>
      <c r="K48" s="41">
        <f>D48-F48-G48-H48-I48-J48</f>
        <v>355287.66666666669</v>
      </c>
    </row>
    <row r="49" spans="1:11" ht="33.75" customHeight="1" x14ac:dyDescent="0.15">
      <c r="A49" s="42" t="s">
        <v>65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</row>
  </sheetData>
  <mergeCells count="20">
    <mergeCell ref="K9:K11"/>
    <mergeCell ref="J10:J11"/>
    <mergeCell ref="F10:F11"/>
    <mergeCell ref="A49:K49"/>
    <mergeCell ref="A9:A11"/>
    <mergeCell ref="B9:B11"/>
    <mergeCell ref="E9:J9"/>
    <mergeCell ref="E10:E11"/>
    <mergeCell ref="G10:G11"/>
    <mergeCell ref="H10:H11"/>
    <mergeCell ref="I10:I11"/>
    <mergeCell ref="C9:C11"/>
    <mergeCell ref="D9:D11"/>
    <mergeCell ref="A2:K2"/>
    <mergeCell ref="F7:G7"/>
    <mergeCell ref="B5:J5"/>
    <mergeCell ref="F6:G6"/>
    <mergeCell ref="E4:H4"/>
    <mergeCell ref="C4:D4"/>
    <mergeCell ref="H3:K3"/>
  </mergeCells>
  <pageMargins left="0.25" right="0.16" top="0.31" bottom="0.75" header="0.3" footer="0.3"/>
  <pageSetup paperSize="9" scale="55" fitToHeight="0" orientation="landscape" verticalDpi="0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view="pageBreakPreview" zoomScale="130" zoomScaleNormal="100" zoomScaleSheetLayoutView="130" workbookViewId="0">
      <selection activeCell="A10" sqref="A10:L10"/>
    </sheetView>
  </sheetViews>
  <sheetFormatPr baseColWidth="10" defaultColWidth="8.83203125" defaultRowHeight="15" x14ac:dyDescent="0.2"/>
  <cols>
    <col min="1" max="1" width="6" customWidth="1"/>
    <col min="3" max="3" width="31.33203125" customWidth="1"/>
    <col min="4" max="4" width="27.1640625" customWidth="1"/>
    <col min="5" max="5" width="22.33203125" customWidth="1"/>
    <col min="6" max="6" width="13" customWidth="1"/>
    <col min="7" max="7" width="15.1640625" customWidth="1"/>
    <col min="8" max="8" width="16.83203125" customWidth="1"/>
    <col min="9" max="9" width="16.6640625" customWidth="1"/>
    <col min="10" max="10" width="20.1640625" customWidth="1"/>
    <col min="11" max="11" width="25.83203125" customWidth="1"/>
    <col min="12" max="12" width="23.83203125" customWidth="1"/>
  </cols>
  <sheetData>
    <row r="1" spans="1:12" ht="15" customHeight="1" x14ac:dyDescent="0.2">
      <c r="J1" s="5" t="s">
        <v>29</v>
      </c>
      <c r="K1" s="5"/>
      <c r="L1" s="5"/>
    </row>
    <row r="3" spans="1:12" ht="18" x14ac:dyDescent="0.2">
      <c r="A3" s="6" t="s">
        <v>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5" spans="1:12" ht="39.75" customHeight="1" x14ac:dyDescent="0.2">
      <c r="A5" s="7" t="s">
        <v>15</v>
      </c>
      <c r="B5" s="7" t="s">
        <v>16</v>
      </c>
      <c r="C5" s="7" t="s">
        <v>17</v>
      </c>
      <c r="D5" s="47" t="s">
        <v>18</v>
      </c>
      <c r="E5" s="47" t="s">
        <v>19</v>
      </c>
      <c r="F5" s="48" t="s">
        <v>25</v>
      </c>
      <c r="G5" s="47" t="s">
        <v>20</v>
      </c>
      <c r="H5" s="47" t="s">
        <v>21</v>
      </c>
      <c r="I5" s="47" t="s">
        <v>22</v>
      </c>
      <c r="J5" s="7" t="s">
        <v>70</v>
      </c>
      <c r="K5" s="7"/>
      <c r="L5" s="7"/>
    </row>
    <row r="6" spans="1:12" ht="75" x14ac:dyDescent="0.2">
      <c r="A6" s="7"/>
      <c r="B6" s="7"/>
      <c r="C6" s="7"/>
      <c r="D6" s="47"/>
      <c r="E6" s="47"/>
      <c r="F6" s="49"/>
      <c r="G6" s="47"/>
      <c r="H6" s="47"/>
      <c r="I6" s="47"/>
      <c r="J6" s="46" t="s">
        <v>23</v>
      </c>
      <c r="K6" s="46" t="s">
        <v>24</v>
      </c>
      <c r="L6" s="46" t="s">
        <v>26</v>
      </c>
    </row>
    <row r="7" spans="1:12" x14ac:dyDescent="0.2">
      <c r="A7" s="1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63.75" customHeight="1" x14ac:dyDescent="0.2">
      <c r="A8" s="3">
        <v>1</v>
      </c>
      <c r="B8" s="3">
        <v>3</v>
      </c>
      <c r="C8" s="45" t="s">
        <v>71</v>
      </c>
      <c r="D8" s="45" t="s">
        <v>68</v>
      </c>
      <c r="E8" s="45" t="s">
        <v>69</v>
      </c>
      <c r="F8" s="3">
        <v>5</v>
      </c>
      <c r="G8" s="4">
        <f>36388*5/6+200</f>
        <v>30523.333333333332</v>
      </c>
      <c r="H8" s="4">
        <f>G8/F8</f>
        <v>6104.6666666666661</v>
      </c>
      <c r="I8" s="4">
        <f>H8/12</f>
        <v>508.72222222222217</v>
      </c>
      <c r="J8" s="4">
        <f>G8</f>
        <v>30523.333333333332</v>
      </c>
      <c r="K8" s="4">
        <f>I8*6</f>
        <v>3052.333333333333</v>
      </c>
      <c r="L8" s="4">
        <f>J8-K8</f>
        <v>27471</v>
      </c>
    </row>
    <row r="10" spans="1:12" ht="29.25" customHeight="1" x14ac:dyDescent="0.2">
      <c r="A10" s="42" t="s">
        <v>30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</row>
  </sheetData>
  <mergeCells count="13">
    <mergeCell ref="J1:L1"/>
    <mergeCell ref="A10:L10"/>
    <mergeCell ref="A3:L3"/>
    <mergeCell ref="H5:H6"/>
    <mergeCell ref="I5:I6"/>
    <mergeCell ref="J5:L5"/>
    <mergeCell ref="A5:A6"/>
    <mergeCell ref="B5:B6"/>
    <mergeCell ref="C5:C6"/>
    <mergeCell ref="D5:D6"/>
    <mergeCell ref="E5:E6"/>
    <mergeCell ref="G5:G6"/>
    <mergeCell ref="F5:F6"/>
  </mergeCells>
  <pageMargins left="0.7" right="0.7" top="0.75" bottom="0.75" header="0.3" footer="0.3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Типова форма КОДВ (заг система)</vt:lpstr>
      <vt:lpstr>Додаток (амортизація)</vt:lpstr>
      <vt:lpstr>'Типова форма КОДВ (заг система)'!Область_печати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Віктор Онищенко</dc:creator>
  <cp:keywords/>
  <dc:description/>
  <cp:lastModifiedBy>Microsoft Office User</cp:lastModifiedBy>
  <cp:lastPrinted>2021-08-05T09:23:27Z</cp:lastPrinted>
  <dcterms:created xsi:type="dcterms:W3CDTF">2021-08-04T06:09:26Z</dcterms:created>
  <dcterms:modified xsi:type="dcterms:W3CDTF">2025-07-29T18:02:18Z</dcterms:modified>
  <cp:category/>
</cp:coreProperties>
</file>